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\Documents\Publikacje\CIRE\Panele PV\"/>
    </mc:Choice>
  </mc:AlternateContent>
  <xr:revisionPtr revIDLastSave="0" documentId="13_ncr:1_{B6D9ED99-C864-4C82-A366-A4A7DD8FF920}" xr6:coauthVersionLast="45" xr6:coauthVersionMax="45" xr10:uidLastSave="{00000000-0000-0000-0000-000000000000}"/>
  <bookViews>
    <workbookView xWindow="1020" yWindow="1755" windowWidth="15315" windowHeight="13845" activeTab="1" xr2:uid="{3D52FECB-068B-4E26-939E-B5A8941ED6CA}"/>
  </bookViews>
  <sheets>
    <sheet name="NPV" sheetId="13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B14" i="1"/>
  <c r="C14" i="1"/>
  <c r="D14" i="1"/>
  <c r="E14" i="1"/>
  <c r="F14" i="1"/>
  <c r="G14" i="1"/>
  <c r="H14" i="1"/>
  <c r="I14" i="1"/>
  <c r="J14" i="1"/>
  <c r="K14" i="1"/>
  <c r="L14" i="1"/>
  <c r="M14" i="1"/>
  <c r="D36" i="1"/>
  <c r="E36" i="1" s="1"/>
  <c r="B34" i="1"/>
  <c r="B35" i="1"/>
  <c r="B33" i="1"/>
  <c r="D32" i="1"/>
  <c r="E32" i="1" s="1"/>
  <c r="B31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B6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B4" i="1"/>
  <c r="E26" i="1" l="1"/>
  <c r="B10" i="1" s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D37" i="1"/>
  <c r="E37" i="1" s="1"/>
  <c r="D35" i="1"/>
  <c r="B38" i="1"/>
  <c r="D38" i="1" s="1"/>
  <c r="E38" i="1" s="1"/>
  <c r="D30" i="1"/>
  <c r="E39" i="1" l="1"/>
  <c r="D34" i="1"/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B19" i="1"/>
  <c r="D31" i="1" l="1"/>
  <c r="D39" i="1" s="1"/>
  <c r="D40" i="1" s="1"/>
  <c r="B11" i="1" s="1"/>
  <c r="B12" i="1" l="1"/>
  <c r="C11" i="1"/>
  <c r="D11" i="1" l="1"/>
  <c r="C12" i="1"/>
  <c r="Z15" i="1"/>
  <c r="R16" i="1"/>
  <c r="M16" i="1"/>
  <c r="J16" i="1"/>
  <c r="E15" i="1"/>
  <c r="N15" i="1"/>
  <c r="J17" i="1"/>
  <c r="B17" i="1"/>
  <c r="B22" i="1" s="1"/>
  <c r="U16" i="1"/>
  <c r="Y16" i="1"/>
  <c r="I17" i="1"/>
  <c r="C17" i="1"/>
  <c r="H17" i="1"/>
  <c r="W17" i="1"/>
  <c r="C16" i="1"/>
  <c r="V17" i="1"/>
  <c r="M17" i="1"/>
  <c r="J15" i="1"/>
  <c r="D17" i="1"/>
  <c r="B16" i="1"/>
  <c r="B21" i="1" s="1"/>
  <c r="C21" i="1" s="1"/>
  <c r="B15" i="1"/>
  <c r="B20" i="1" s="1"/>
  <c r="T17" i="1"/>
  <c r="M15" i="1"/>
  <c r="K16" i="1"/>
  <c r="X15" i="1"/>
  <c r="I15" i="1"/>
  <c r="T16" i="1"/>
  <c r="O15" i="1"/>
  <c r="H15" i="1"/>
  <c r="Q16" i="1"/>
  <c r="E16" i="1"/>
  <c r="P15" i="1"/>
  <c r="R15" i="1"/>
  <c r="X16" i="1"/>
  <c r="N16" i="1"/>
  <c r="D15" i="1"/>
  <c r="D16" i="1"/>
  <c r="H16" i="1"/>
  <c r="G16" i="1"/>
  <c r="S16" i="1"/>
  <c r="Q17" i="1"/>
  <c r="N17" i="1"/>
  <c r="U17" i="1"/>
  <c r="W15" i="1"/>
  <c r="X17" i="1"/>
  <c r="P17" i="1"/>
  <c r="G17" i="1"/>
  <c r="V15" i="1"/>
  <c r="Q15" i="1"/>
  <c r="L16" i="1"/>
  <c r="G15" i="1"/>
  <c r="F16" i="1"/>
  <c r="Y15" i="1"/>
  <c r="E17" i="1"/>
  <c r="T15" i="1"/>
  <c r="S17" i="1"/>
  <c r="K17" i="1"/>
  <c r="P16" i="1"/>
  <c r="O16" i="1"/>
  <c r="F17" i="1"/>
  <c r="W16" i="1"/>
  <c r="S15" i="1"/>
  <c r="K15" i="1"/>
  <c r="U15" i="1"/>
  <c r="L17" i="1"/>
  <c r="C15" i="1"/>
  <c r="O17" i="1"/>
  <c r="Y17" i="1"/>
  <c r="Z16" i="1"/>
  <c r="I16" i="1"/>
  <c r="R17" i="1"/>
  <c r="L15" i="1"/>
  <c r="V16" i="1"/>
  <c r="F15" i="1"/>
  <c r="Z17" i="1"/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E11" i="1"/>
  <c r="D12" i="1"/>
  <c r="E12" i="1" l="1"/>
  <c r="F11" i="1"/>
  <c r="F12" i="1" l="1"/>
  <c r="G11" i="1"/>
  <c r="G12" i="1" l="1"/>
  <c r="H11" i="1"/>
  <c r="H12" i="1" l="1"/>
  <c r="I11" i="1"/>
  <c r="J11" i="1" l="1"/>
  <c r="I12" i="1"/>
  <c r="J12" i="1" l="1"/>
  <c r="K11" i="1"/>
  <c r="K12" i="1" l="1"/>
  <c r="L11" i="1"/>
  <c r="L12" i="1" l="1"/>
  <c r="M11" i="1"/>
  <c r="M12" i="1" l="1"/>
  <c r="N11" i="1"/>
  <c r="O11" i="1" l="1"/>
  <c r="N12" i="1"/>
  <c r="O12" i="1" l="1"/>
  <c r="P11" i="1"/>
  <c r="Q11" i="1" l="1"/>
  <c r="P12" i="1"/>
  <c r="R11" i="1" l="1"/>
  <c r="Q12" i="1"/>
  <c r="S11" i="1" l="1"/>
  <c r="R12" i="1"/>
  <c r="T11" i="1" l="1"/>
  <c r="S12" i="1"/>
  <c r="T12" i="1" l="1"/>
  <c r="U11" i="1"/>
  <c r="U12" i="1" l="1"/>
  <c r="V11" i="1"/>
  <c r="W11" i="1" l="1"/>
  <c r="V12" i="1"/>
  <c r="W12" i="1" l="1"/>
  <c r="X11" i="1"/>
  <c r="X12" i="1" l="1"/>
  <c r="Y11" i="1"/>
  <c r="Y12" i="1" l="1"/>
  <c r="Z11" i="1"/>
  <c r="Z12" i="1" s="1"/>
</calcChain>
</file>

<file path=xl/sharedStrings.xml><?xml version="1.0" encoding="utf-8"?>
<sst xmlns="http://schemas.openxmlformats.org/spreadsheetml/2006/main" count="67" uniqueCount="57">
  <si>
    <t>Koszt inwestycji</t>
  </si>
  <si>
    <t>Koszt O&amp;M</t>
  </si>
  <si>
    <t>Przychód</t>
  </si>
  <si>
    <t xml:space="preserve">Nazwa kosztów </t>
  </si>
  <si>
    <t>Bez paneli PV</t>
  </si>
  <si>
    <t>Z panelami PV</t>
  </si>
  <si>
    <t xml:space="preserve">Ilość </t>
  </si>
  <si>
    <t>Cena Netto (zł/jed.)</t>
  </si>
  <si>
    <t>Koszt brutto (zł rocznie)</t>
  </si>
  <si>
    <t>Energia elektryczna czynna (kWh na rok)</t>
  </si>
  <si>
    <t>Akcyza (zł/kWh)</t>
  </si>
  <si>
    <t>Opłata sieciowa stała - 3 fazy zł/m</t>
  </si>
  <si>
    <t>Opłata sieciowa zmienna zł/kWh</t>
  </si>
  <si>
    <t>Opłata jakościowa zł/kWh</t>
  </si>
  <si>
    <t xml:space="preserve">Opłata OZE </t>
  </si>
  <si>
    <t>Opłata przejściowa &gt;1200kWh</t>
  </si>
  <si>
    <t>Opłata kogeneracyjna</t>
  </si>
  <si>
    <t>Opłata abonamentowa zł/m</t>
  </si>
  <si>
    <t>Razem</t>
  </si>
  <si>
    <t>Różnica/Zmiejszenie kosztów/Zysk</t>
  </si>
  <si>
    <t>Przychód netto/Zysk  bez dyskonta</t>
  </si>
  <si>
    <t>Falownik</t>
  </si>
  <si>
    <t>r1</t>
  </si>
  <si>
    <t>r2</t>
  </si>
  <si>
    <t>Rok (i)</t>
  </si>
  <si>
    <t>Roczne dyskonto  = 1/(1+r1)^i</t>
  </si>
  <si>
    <t>Roczne dyskonto  = 1/(1+r2)^i</t>
  </si>
  <si>
    <t>Roczne dyskonto  = 1/(1+r3)^i</t>
  </si>
  <si>
    <t>r3</t>
  </si>
  <si>
    <t>Mycie paneli</t>
  </si>
  <si>
    <t>Czynność O&amp;M</t>
  </si>
  <si>
    <t>Koszt brutto w zł</t>
  </si>
  <si>
    <t>Przegląd tech.</t>
  </si>
  <si>
    <t>Ubezpieczenie</t>
  </si>
  <si>
    <t>Razem O&amp;M</t>
  </si>
  <si>
    <t xml:space="preserve">Koszty operacyjne roczne </t>
  </si>
  <si>
    <t>PV + Instalacja</t>
  </si>
  <si>
    <t>NPV dla r1=2%</t>
  </si>
  <si>
    <t>NPV dla r2=4%</t>
  </si>
  <si>
    <t>NPV dla r3=6%</t>
  </si>
  <si>
    <t>Zysk dyskontowany r1=2%</t>
  </si>
  <si>
    <t>Zysk dyskontowany r2=4%</t>
  </si>
  <si>
    <t>Zysk dyskontowany r=6%</t>
  </si>
  <si>
    <t>Dane PGE SA - taryfa dystrybucjna i G11</t>
  </si>
  <si>
    <t>r1=0,02</t>
  </si>
  <si>
    <t>r2=0,04</t>
  </si>
  <si>
    <t>r3=0,06</t>
  </si>
  <si>
    <t xml:space="preserve"> Okres zwrotu z inwestycji</t>
  </si>
  <si>
    <t xml:space="preserve">Cena energii elektrycznej </t>
  </si>
  <si>
    <t>0,25zł/kWh - taryfa PGE SA</t>
  </si>
  <si>
    <t>0,30 zł/kWh</t>
  </si>
  <si>
    <t>0,40zł/kWh</t>
  </si>
  <si>
    <t>0,50zł/kWh</t>
  </si>
  <si>
    <t>ponad 25 lat</t>
  </si>
  <si>
    <t>15 lat</t>
  </si>
  <si>
    <t>9 lat</t>
  </si>
  <si>
    <t>16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</si>
</sst>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4" applyNumberFormat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1" fontId="0" fillId="0" borderId="0" xfId="0" applyNumberForma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4" fontId="0" fillId="0" borderId="0" xfId="0" applyNumberFormat="1"/>
    <xf numFmtId="0" fontId="2" fillId="0" borderId="1" xfId="0" applyFont="1" applyBorder="1"/>
    <xf numFmtId="164" fontId="0" fillId="0" borderId="0" xfId="0" applyNumberFormat="1"/>
    <xf numFmtId="1" fontId="0" fillId="0" borderId="0" xfId="0" applyNumberFormat="1"/>
    <xf numFmtId="0" fontId="2" fillId="0" borderId="0" xfId="0" applyFont="1" applyFill="1" applyBorder="1"/>
    <xf numFmtId="0" fontId="0" fillId="4" borderId="1" xfId="0" applyFill="1" applyBorder="1"/>
    <xf numFmtId="165" fontId="0" fillId="0" borderId="1" xfId="0" applyNumberFormat="1" applyBorder="1"/>
    <xf numFmtId="165" fontId="0" fillId="0" borderId="0" xfId="0" applyNumberFormat="1" applyBorder="1"/>
    <xf numFmtId="0" fontId="3" fillId="2" borderId="1" xfId="1" applyBorder="1"/>
    <xf numFmtId="0" fontId="0" fillId="5" borderId="1" xfId="0" applyFill="1" applyBorder="1"/>
    <xf numFmtId="1" fontId="0" fillId="5" borderId="1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0" fontId="0" fillId="7" borderId="1" xfId="0" applyFill="1" applyBorder="1"/>
    <xf numFmtId="3" fontId="0" fillId="7" borderId="1" xfId="0" applyNumberFormat="1" applyFill="1" applyBorder="1"/>
    <xf numFmtId="0" fontId="0" fillId="8" borderId="0" xfId="0" applyFill="1" applyBorder="1"/>
    <xf numFmtId="0" fontId="0" fillId="8" borderId="1" xfId="0" applyFill="1" applyBorder="1"/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/>
    <xf numFmtId="3" fontId="0" fillId="9" borderId="1" xfId="0" applyNumberFormat="1" applyFill="1" applyBorder="1"/>
    <xf numFmtId="2" fontId="0" fillId="9" borderId="1" xfId="0" applyNumberFormat="1" applyFill="1" applyBorder="1"/>
    <xf numFmtId="4" fontId="0" fillId="9" borderId="1" xfId="0" applyNumberFormat="1" applyFill="1" applyBorder="1"/>
    <xf numFmtId="0" fontId="2" fillId="9" borderId="1" xfId="0" applyFont="1" applyFill="1" applyBorder="1"/>
    <xf numFmtId="4" fontId="2" fillId="9" borderId="1" xfId="0" applyNumberFormat="1" applyFont="1" applyFill="1" applyBorder="1"/>
    <xf numFmtId="4" fontId="0" fillId="9" borderId="0" xfId="0" applyNumberFormat="1" applyFill="1"/>
    <xf numFmtId="3" fontId="0" fillId="6" borderId="1" xfId="0" applyNumberFormat="1" applyFill="1" applyBorder="1"/>
    <xf numFmtId="0" fontId="4" fillId="0" borderId="0" xfId="2" applyFill="1" applyBorder="1"/>
    <xf numFmtId="0" fontId="4" fillId="3" borderId="1" xfId="2" applyBorder="1"/>
    <xf numFmtId="3" fontId="5" fillId="2" borderId="5" xfId="1" applyNumberFormat="1" applyFont="1" applyBorder="1"/>
    <xf numFmtId="0" fontId="2" fillId="8" borderId="1" xfId="0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3">
    <cellStyle name="Dane wejściowe" xfId="2" builtinId="20"/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Obliczanie NPV inwestycji w panele PV dla trzech opcji stopy zwrotu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Data!$A$20</c:f>
              <c:strCache>
                <c:ptCount val="1"/>
                <c:pt idx="0">
                  <c:v>NPV dla r1=2%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Data!$B$20:$AB$20</c:f>
              <c:numCache>
                <c:formatCode>#,##0</c:formatCode>
                <c:ptCount val="27"/>
                <c:pt idx="0">
                  <c:v>-11880.271500000001</c:v>
                </c:pt>
                <c:pt idx="1">
                  <c:v>-11144.263166666668</c:v>
                </c:pt>
                <c:pt idx="2">
                  <c:v>-10422.686369281046</c:v>
                </c:pt>
                <c:pt idx="3">
                  <c:v>-9715.2581365500446</c:v>
                </c:pt>
                <c:pt idx="4">
                  <c:v>-9021.7010456372991</c:v>
                </c:pt>
                <c:pt idx="5">
                  <c:v>-8341.743113369901</c:v>
                </c:pt>
                <c:pt idx="6">
                  <c:v>-7675.1176895783346</c:v>
                </c:pt>
                <c:pt idx="7">
                  <c:v>-7021.563352527779</c:v>
                </c:pt>
                <c:pt idx="8">
                  <c:v>-6380.8238063997833</c:v>
                </c:pt>
                <c:pt idx="9">
                  <c:v>-5752.6477807841011</c:v>
                </c:pt>
                <c:pt idx="10">
                  <c:v>-10136.788932141277</c:v>
                </c:pt>
                <c:pt idx="11">
                  <c:v>-9533.0057471973305</c:v>
                </c:pt>
                <c:pt idx="12">
                  <c:v>-8941.0614482326764</c:v>
                </c:pt>
                <c:pt idx="13">
                  <c:v>-8360.7239002281149</c:v>
                </c:pt>
                <c:pt idx="14">
                  <c:v>-7791.7655198314851</c:v>
                </c:pt>
                <c:pt idx="15">
                  <c:v>-7233.9631861092994</c:v>
                </c:pt>
                <c:pt idx="16">
                  <c:v>-6687.0981530483332</c:v>
                </c:pt>
                <c:pt idx="17">
                  <c:v>-6150.9559637728753</c:v>
                </c:pt>
                <c:pt idx="18">
                  <c:v>-5625.3263664439955</c:v>
                </c:pt>
                <c:pt idx="19">
                  <c:v>-5110.0032318078383</c:v>
                </c:pt>
                <c:pt idx="20">
                  <c:v>-9604.7844723606249</c:v>
                </c:pt>
                <c:pt idx="21">
                  <c:v>-9109.471963098651</c:v>
                </c:pt>
                <c:pt idx="22">
                  <c:v>-8623.8714638222064</c:v>
                </c:pt>
                <c:pt idx="23">
                  <c:v>-8147.7925429629477</c:v>
                </c:pt>
                <c:pt idx="24">
                  <c:v>-7681.0485029048505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3-4A2A-B875-D4D9F130C67A}"/>
            </c:ext>
          </c:extLst>
        </c:ser>
        <c:ser>
          <c:idx val="2"/>
          <c:order val="1"/>
          <c:tx>
            <c:strRef>
              <c:f>Data!$A$21</c:f>
              <c:strCache>
                <c:ptCount val="1"/>
                <c:pt idx="0">
                  <c:v>NPV dla r2=4%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Data!$B$21:$AB$21</c:f>
              <c:numCache>
                <c:formatCode>#,##0</c:formatCode>
                <c:ptCount val="27"/>
                <c:pt idx="0">
                  <c:v>-11894.708586538462</c:v>
                </c:pt>
                <c:pt idx="1">
                  <c:v>-11186.736073594675</c:v>
                </c:pt>
                <c:pt idx="2">
                  <c:v>-10505.993272687188</c:v>
                </c:pt>
                <c:pt idx="3">
                  <c:v>-9851.4328871992202</c:v>
                </c:pt>
                <c:pt idx="4">
                  <c:v>-9222.047901153097</c:v>
                </c:pt>
                <c:pt idx="5">
                  <c:v>-8616.8700299549018</c:v>
                </c:pt>
                <c:pt idx="6">
                  <c:v>-8034.9682307258672</c:v>
                </c:pt>
                <c:pt idx="7">
                  <c:v>-7475.4472699287189</c:v>
                </c:pt>
                <c:pt idx="8">
                  <c:v>-6937.4463460853067</c:v>
                </c:pt>
                <c:pt idx="9">
                  <c:v>-6420.1377654666412</c:v>
                </c:pt>
                <c:pt idx="10">
                  <c:v>-10922.725668717925</c:v>
                </c:pt>
                <c:pt idx="11">
                  <c:v>-10444.444806459544</c:v>
                </c:pt>
                <c:pt idx="12">
                  <c:v>-9984.5593619803312</c:v>
                </c:pt>
                <c:pt idx="13">
                  <c:v>-9542.3618192118574</c:v>
                </c:pt>
                <c:pt idx="14">
                  <c:v>-9117.1718742421708</c:v>
                </c:pt>
                <c:pt idx="15">
                  <c:v>-8708.3353886943951</c:v>
                </c:pt>
                <c:pt idx="16">
                  <c:v>-8315.2233833599967</c:v>
                </c:pt>
                <c:pt idx="17">
                  <c:v>-7937.2310705384589</c:v>
                </c:pt>
                <c:pt idx="18">
                  <c:v>-7573.7769235946726</c:v>
                </c:pt>
                <c:pt idx="19">
                  <c:v>-7224.3017823025702</c:v>
                </c:pt>
                <c:pt idx="20">
                  <c:v>-11888.267992598627</c:v>
                </c:pt>
                <c:pt idx="21">
                  <c:v>-11565.158579421757</c:v>
                </c:pt>
                <c:pt idx="22">
                  <c:v>-11254.476451367074</c:v>
                </c:pt>
                <c:pt idx="23">
                  <c:v>-10955.743635929879</c:v>
                </c:pt>
                <c:pt idx="24">
                  <c:v>-10668.500544163346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23-4A2A-B875-D4D9F130C67A}"/>
            </c:ext>
          </c:extLst>
        </c:ser>
        <c:ser>
          <c:idx val="3"/>
          <c:order val="2"/>
          <c:tx>
            <c:strRef>
              <c:f>Data!$A$22</c:f>
              <c:strCache>
                <c:ptCount val="1"/>
                <c:pt idx="0">
                  <c:v>NPV dla r3=6%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Data!$B$22:$AB$22</c:f>
              <c:numCache>
                <c:formatCode>#,##0</c:formatCode>
                <c:ptCount val="27"/>
                <c:pt idx="0">
                  <c:v>-11908.600877358491</c:v>
                </c:pt>
                <c:pt idx="1">
                  <c:v>-11227.092271092915</c:v>
                </c:pt>
                <c:pt idx="2">
                  <c:v>-10584.159623672562</c:v>
                </c:pt>
                <c:pt idx="3">
                  <c:v>-9977.619390257134</c:v>
                </c:pt>
                <c:pt idx="4">
                  <c:v>-9405.4116228840885</c:v>
                </c:pt>
                <c:pt idx="5">
                  <c:v>-8865.5929744189525</c:v>
                </c:pt>
                <c:pt idx="6">
                  <c:v>-8356.3300985084461</c:v>
                </c:pt>
                <c:pt idx="7">
                  <c:v>-7875.8934231211761</c:v>
                </c:pt>
                <c:pt idx="8">
                  <c:v>-7422.6512765294119</c:v>
                </c:pt>
                <c:pt idx="9">
                  <c:v>-6995.0643457824644</c:v>
                </c:pt>
                <c:pt idx="10">
                  <c:v>-11591.680448851381</c:v>
                </c:pt>
                <c:pt idx="11">
                  <c:v>-11211.129602689982</c:v>
                </c:pt>
                <c:pt idx="12">
                  <c:v>-10852.119370462247</c:v>
                </c:pt>
                <c:pt idx="13">
                  <c:v>-10513.430472134196</c:v>
                </c:pt>
                <c:pt idx="14">
                  <c:v>-10193.912643522826</c:v>
                </c:pt>
                <c:pt idx="15">
                  <c:v>-9892.4807297385159</c:v>
                </c:pt>
                <c:pt idx="16">
                  <c:v>-9608.1109997533167</c:v>
                </c:pt>
                <c:pt idx="17">
                  <c:v>-9339.837669578601</c:v>
                </c:pt>
                <c:pt idx="18">
                  <c:v>-9086.749622243964</c:v>
                </c:pt>
                <c:pt idx="19">
                  <c:v>-8847.9873134377031</c:v>
                </c:pt>
                <c:pt idx="20">
                  <c:v>-13622.739852299721</c:v>
                </c:pt>
                <c:pt idx="21">
                  <c:v>-13410.242247452568</c:v>
                </c:pt>
                <c:pt idx="22">
                  <c:v>-13209.772808917518</c:v>
                </c:pt>
                <c:pt idx="23">
                  <c:v>-13020.650697091998</c:v>
                </c:pt>
                <c:pt idx="24">
                  <c:v>-12842.233610464149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23-4A2A-B875-D4D9F130C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933280"/>
        <c:axId val="639928032"/>
      </c:lineChart>
      <c:catAx>
        <c:axId val="639933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28032"/>
        <c:crosses val="autoZero"/>
        <c:auto val="1"/>
        <c:lblAlgn val="ctr"/>
        <c:lblOffset val="100"/>
        <c:noMultiLvlLbl val="0"/>
      </c:catAx>
      <c:valAx>
        <c:axId val="6399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9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8FDB72-6960-405D-AEB5-34B22DD2A224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402E72F-5B20-40B2-B64E-CD059E8B34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0F030-B725-4CC7-B55A-55F40DE292A4}">
  <dimension ref="A1:AB47"/>
  <sheetViews>
    <sheetView tabSelected="1" zoomScale="90" zoomScaleNormal="90" zoomScaleSheetLayoutView="140" workbookViewId="0">
      <selection activeCell="K2" sqref="K2"/>
    </sheetView>
  </sheetViews>
  <sheetFormatPr defaultRowHeight="15" x14ac:dyDescent="0.25"/>
  <cols>
    <col min="1" max="1" width="36.42578125" customWidth="1"/>
    <col min="2" max="2" width="14" customWidth="1"/>
    <col min="3" max="3" width="12.5703125" customWidth="1"/>
    <col min="4" max="4" width="12.85546875" customWidth="1"/>
    <col min="5" max="6" width="11.5703125" bestFit="1" customWidth="1"/>
    <col min="7" max="7" width="11.85546875" customWidth="1"/>
    <col min="8" max="8" width="11.140625" customWidth="1"/>
    <col min="9" max="9" width="11.7109375" customWidth="1"/>
    <col min="10" max="26" width="11.5703125" bestFit="1" customWidth="1"/>
    <col min="27" max="27" width="9.5703125" bestFit="1" customWidth="1"/>
  </cols>
  <sheetData>
    <row r="1" spans="1:28" x14ac:dyDescent="0.25">
      <c r="B1" s="36" t="s">
        <v>22</v>
      </c>
      <c r="C1" s="36">
        <v>0.02</v>
      </c>
      <c r="E1" s="36" t="s">
        <v>23</v>
      </c>
      <c r="F1" s="36">
        <v>0.04</v>
      </c>
      <c r="H1" s="36" t="s">
        <v>28</v>
      </c>
      <c r="I1" s="36">
        <v>0.06</v>
      </c>
    </row>
    <row r="2" spans="1:28" x14ac:dyDescent="0.25">
      <c r="B2" s="35"/>
      <c r="C2" s="35"/>
      <c r="E2" s="35"/>
      <c r="F2" s="35"/>
    </row>
    <row r="3" spans="1:28" x14ac:dyDescent="0.25">
      <c r="A3" s="13" t="s">
        <v>24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3">
        <v>25</v>
      </c>
    </row>
    <row r="4" spans="1:28" x14ac:dyDescent="0.25">
      <c r="A4" s="1" t="s">
        <v>25</v>
      </c>
      <c r="B4" s="14">
        <f>1/(1+$C$1)^B$3</f>
        <v>0.98039215686274506</v>
      </c>
      <c r="C4" s="14">
        <f t="shared" ref="C4:Z4" si="0">1/(1+$C$1)^C$3</f>
        <v>0.96116878123798544</v>
      </c>
      <c r="D4" s="14">
        <f t="shared" si="0"/>
        <v>0.94232233454704462</v>
      </c>
      <c r="E4" s="14">
        <f t="shared" si="0"/>
        <v>0.9238454260265142</v>
      </c>
      <c r="F4" s="14">
        <f t="shared" si="0"/>
        <v>0.90573080982991594</v>
      </c>
      <c r="G4" s="14">
        <f t="shared" si="0"/>
        <v>0.88797138218619198</v>
      </c>
      <c r="H4" s="14">
        <f t="shared" si="0"/>
        <v>0.87056017861391388</v>
      </c>
      <c r="I4" s="14">
        <f t="shared" si="0"/>
        <v>0.85349037119011162</v>
      </c>
      <c r="J4" s="14">
        <f t="shared" si="0"/>
        <v>0.83675526587265847</v>
      </c>
      <c r="K4" s="14">
        <f t="shared" si="0"/>
        <v>0.82034829987515534</v>
      </c>
      <c r="L4" s="14">
        <f t="shared" si="0"/>
        <v>0.80426303909328967</v>
      </c>
      <c r="M4" s="14">
        <f t="shared" si="0"/>
        <v>0.78849317558165644</v>
      </c>
      <c r="N4" s="14">
        <f t="shared" si="0"/>
        <v>0.77303252508005538</v>
      </c>
      <c r="O4" s="14">
        <f t="shared" si="0"/>
        <v>0.75787502458828948</v>
      </c>
      <c r="P4" s="14">
        <f t="shared" si="0"/>
        <v>0.74301472998851925</v>
      </c>
      <c r="Q4" s="14">
        <f t="shared" si="0"/>
        <v>0.72844581371423445</v>
      </c>
      <c r="R4" s="14">
        <f t="shared" si="0"/>
        <v>0.7141625624649357</v>
      </c>
      <c r="S4" s="14">
        <f t="shared" si="0"/>
        <v>0.7001593749656233</v>
      </c>
      <c r="T4" s="14">
        <f t="shared" si="0"/>
        <v>0.68643075977021895</v>
      </c>
      <c r="U4" s="14">
        <f t="shared" si="0"/>
        <v>0.67297133310805779</v>
      </c>
      <c r="V4" s="14">
        <f t="shared" si="0"/>
        <v>0.65977581677260566</v>
      </c>
      <c r="W4" s="14">
        <f t="shared" si="0"/>
        <v>0.64683903605157411</v>
      </c>
      <c r="X4" s="14">
        <f t="shared" si="0"/>
        <v>0.63415591769762181</v>
      </c>
      <c r="Y4" s="14">
        <f t="shared" si="0"/>
        <v>0.62172148793884485</v>
      </c>
      <c r="Z4" s="14">
        <f t="shared" si="0"/>
        <v>0.60953087052827937</v>
      </c>
    </row>
    <row r="5" spans="1:28" x14ac:dyDescent="0.25">
      <c r="A5" s="1" t="s">
        <v>26</v>
      </c>
      <c r="B5" s="14">
        <f>1/(1+$F$1)^B$3</f>
        <v>0.96153846153846145</v>
      </c>
      <c r="C5" s="14">
        <f t="shared" ref="C5:Z5" si="1">1/(1+$F$1)^C$3</f>
        <v>0.92455621301775137</v>
      </c>
      <c r="D5" s="14">
        <f t="shared" si="1"/>
        <v>0.88899635867091487</v>
      </c>
      <c r="E5" s="14">
        <f t="shared" si="1"/>
        <v>0.85480419102972571</v>
      </c>
      <c r="F5" s="14">
        <f t="shared" si="1"/>
        <v>0.82192710675935154</v>
      </c>
      <c r="G5" s="14">
        <f t="shared" si="1"/>
        <v>0.79031452573014571</v>
      </c>
      <c r="H5" s="14">
        <f t="shared" si="1"/>
        <v>0.75991781320206331</v>
      </c>
      <c r="I5" s="14">
        <f t="shared" si="1"/>
        <v>0.73069020500198378</v>
      </c>
      <c r="J5" s="14">
        <f t="shared" si="1"/>
        <v>0.70258673557883045</v>
      </c>
      <c r="K5" s="14">
        <f t="shared" si="1"/>
        <v>0.67556416882579851</v>
      </c>
      <c r="L5" s="14">
        <f t="shared" si="1"/>
        <v>0.6495809315632679</v>
      </c>
      <c r="M5" s="14">
        <f t="shared" si="1"/>
        <v>0.62459704958006512</v>
      </c>
      <c r="N5" s="14">
        <f t="shared" si="1"/>
        <v>0.600574086134678</v>
      </c>
      <c r="O5" s="14">
        <f t="shared" si="1"/>
        <v>0.57747508282180582</v>
      </c>
      <c r="P5" s="14">
        <f t="shared" si="1"/>
        <v>0.55526450271327477</v>
      </c>
      <c r="Q5" s="14">
        <f t="shared" si="1"/>
        <v>0.53390817568584104</v>
      </c>
      <c r="R5" s="14">
        <f t="shared" si="1"/>
        <v>0.51337324585177024</v>
      </c>
      <c r="S5" s="14">
        <f t="shared" si="1"/>
        <v>0.49362812101131748</v>
      </c>
      <c r="T5" s="14">
        <f t="shared" si="1"/>
        <v>0.47464242404934376</v>
      </c>
      <c r="U5" s="14">
        <f t="shared" si="1"/>
        <v>0.45638694620129205</v>
      </c>
      <c r="V5" s="14">
        <f t="shared" si="1"/>
        <v>0.43883360211662686</v>
      </c>
      <c r="W5" s="14">
        <f t="shared" si="1"/>
        <v>0.42195538665060278</v>
      </c>
      <c r="X5" s="14">
        <f t="shared" si="1"/>
        <v>0.40572633331788732</v>
      </c>
      <c r="Y5" s="14">
        <f t="shared" si="1"/>
        <v>0.39012147434412242</v>
      </c>
      <c r="Z5" s="14">
        <f t="shared" si="1"/>
        <v>0.37511680225396377</v>
      </c>
    </row>
    <row r="6" spans="1:28" x14ac:dyDescent="0.25">
      <c r="A6" s="1" t="s">
        <v>27</v>
      </c>
      <c r="B6" s="14">
        <f>1/(1+$I$1)^B$3</f>
        <v>0.94339622641509424</v>
      </c>
      <c r="C6" s="14">
        <f t="shared" ref="C6:Z6" si="2">1/(1+$I$1)^C$3</f>
        <v>0.88999644001423983</v>
      </c>
      <c r="D6" s="14">
        <f t="shared" si="2"/>
        <v>0.8396192830323016</v>
      </c>
      <c r="E6" s="14">
        <f t="shared" si="2"/>
        <v>0.79209366323802044</v>
      </c>
      <c r="F6" s="14">
        <f t="shared" si="2"/>
        <v>0.74725817286605689</v>
      </c>
      <c r="G6" s="14">
        <f t="shared" si="2"/>
        <v>0.70496054043967626</v>
      </c>
      <c r="H6" s="14">
        <f t="shared" si="2"/>
        <v>0.66505711362233599</v>
      </c>
      <c r="I6" s="14">
        <f t="shared" si="2"/>
        <v>0.62741237134182648</v>
      </c>
      <c r="J6" s="14">
        <f t="shared" si="2"/>
        <v>0.59189846353002495</v>
      </c>
      <c r="K6" s="14">
        <f t="shared" si="2"/>
        <v>0.55839477691511785</v>
      </c>
      <c r="L6" s="14">
        <f t="shared" si="2"/>
        <v>0.52678752539162055</v>
      </c>
      <c r="M6" s="14">
        <f t="shared" si="2"/>
        <v>0.4969693635770005</v>
      </c>
      <c r="N6" s="14">
        <f t="shared" si="2"/>
        <v>0.46883902224245327</v>
      </c>
      <c r="O6" s="14">
        <f t="shared" si="2"/>
        <v>0.44230096437967292</v>
      </c>
      <c r="P6" s="14">
        <f t="shared" si="2"/>
        <v>0.41726506073554037</v>
      </c>
      <c r="Q6" s="14">
        <f t="shared" si="2"/>
        <v>0.39364628371277405</v>
      </c>
      <c r="R6" s="14">
        <f t="shared" si="2"/>
        <v>0.37136441859695657</v>
      </c>
      <c r="S6" s="14">
        <f t="shared" si="2"/>
        <v>0.35034379112920433</v>
      </c>
      <c r="T6" s="14">
        <f t="shared" si="2"/>
        <v>0.3305130104992493</v>
      </c>
      <c r="U6" s="14">
        <f t="shared" si="2"/>
        <v>0.31180472688608429</v>
      </c>
      <c r="V6" s="14">
        <f t="shared" si="2"/>
        <v>0.29415540272272095</v>
      </c>
      <c r="W6" s="14">
        <f t="shared" si="2"/>
        <v>0.27750509690822728</v>
      </c>
      <c r="X6" s="14">
        <f t="shared" si="2"/>
        <v>0.26179726123417668</v>
      </c>
      <c r="Y6" s="14">
        <f t="shared" si="2"/>
        <v>0.24697854833412897</v>
      </c>
      <c r="Z6" s="14">
        <f t="shared" si="2"/>
        <v>0.23299863050389524</v>
      </c>
    </row>
    <row r="7" spans="1:28" x14ac:dyDescent="0.2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8" x14ac:dyDescent="0.25">
      <c r="A8" s="51" t="s">
        <v>0</v>
      </c>
      <c r="B8" s="16" t="s">
        <v>36</v>
      </c>
      <c r="L8" s="16" t="s">
        <v>21</v>
      </c>
      <c r="V8" s="16" t="s">
        <v>21</v>
      </c>
    </row>
    <row r="9" spans="1:28" ht="15.75" x14ac:dyDescent="0.25">
      <c r="A9" s="51"/>
      <c r="B9" s="37">
        <v>12631</v>
      </c>
      <c r="L9" s="37">
        <v>5000</v>
      </c>
      <c r="V9" s="37">
        <v>5000</v>
      </c>
    </row>
    <row r="10" spans="1:28" x14ac:dyDescent="0.25">
      <c r="A10" s="19" t="s">
        <v>1</v>
      </c>
      <c r="B10" s="19">
        <f>E26</f>
        <v>942</v>
      </c>
      <c r="C10" s="19">
        <f>B10</f>
        <v>942</v>
      </c>
      <c r="D10" s="19">
        <f t="shared" ref="D10:Z10" si="3">C10</f>
        <v>942</v>
      </c>
      <c r="E10" s="19">
        <f t="shared" si="3"/>
        <v>942</v>
      </c>
      <c r="F10" s="19">
        <f t="shared" si="3"/>
        <v>942</v>
      </c>
      <c r="G10" s="19">
        <f t="shared" si="3"/>
        <v>942</v>
      </c>
      <c r="H10" s="19">
        <f t="shared" si="3"/>
        <v>942</v>
      </c>
      <c r="I10" s="19">
        <f t="shared" si="3"/>
        <v>942</v>
      </c>
      <c r="J10" s="19">
        <f t="shared" si="3"/>
        <v>942</v>
      </c>
      <c r="K10" s="19">
        <f t="shared" si="3"/>
        <v>942</v>
      </c>
      <c r="L10" s="19">
        <f t="shared" si="3"/>
        <v>942</v>
      </c>
      <c r="M10" s="19">
        <f t="shared" si="3"/>
        <v>942</v>
      </c>
      <c r="N10" s="19">
        <f t="shared" si="3"/>
        <v>942</v>
      </c>
      <c r="O10" s="19">
        <f t="shared" si="3"/>
        <v>942</v>
      </c>
      <c r="P10" s="19">
        <f t="shared" si="3"/>
        <v>942</v>
      </c>
      <c r="Q10" s="19">
        <f t="shared" si="3"/>
        <v>942</v>
      </c>
      <c r="R10" s="19">
        <f t="shared" si="3"/>
        <v>942</v>
      </c>
      <c r="S10" s="19">
        <f t="shared" si="3"/>
        <v>942</v>
      </c>
      <c r="T10" s="19">
        <f t="shared" si="3"/>
        <v>942</v>
      </c>
      <c r="U10" s="19">
        <f t="shared" si="3"/>
        <v>942</v>
      </c>
      <c r="V10" s="19">
        <f t="shared" si="3"/>
        <v>942</v>
      </c>
      <c r="W10" s="19">
        <f t="shared" si="3"/>
        <v>942</v>
      </c>
      <c r="X10" s="19">
        <f t="shared" si="3"/>
        <v>942</v>
      </c>
      <c r="Y10" s="19">
        <f t="shared" si="3"/>
        <v>942</v>
      </c>
      <c r="Z10" s="19">
        <f t="shared" si="3"/>
        <v>942</v>
      </c>
    </row>
    <row r="11" spans="1:28" x14ac:dyDescent="0.25">
      <c r="A11" s="19" t="s">
        <v>2</v>
      </c>
      <c r="B11" s="34">
        <f>D40</f>
        <v>1707.74307</v>
      </c>
      <c r="C11" s="34">
        <f>B11</f>
        <v>1707.74307</v>
      </c>
      <c r="D11" s="34">
        <f t="shared" ref="D11:Z11" si="4">C11</f>
        <v>1707.74307</v>
      </c>
      <c r="E11" s="34">
        <f t="shared" si="4"/>
        <v>1707.74307</v>
      </c>
      <c r="F11" s="34">
        <f t="shared" si="4"/>
        <v>1707.74307</v>
      </c>
      <c r="G11" s="34">
        <f t="shared" si="4"/>
        <v>1707.74307</v>
      </c>
      <c r="H11" s="34">
        <f t="shared" si="4"/>
        <v>1707.74307</v>
      </c>
      <c r="I11" s="34">
        <f t="shared" si="4"/>
        <v>1707.74307</v>
      </c>
      <c r="J11" s="34">
        <f t="shared" si="4"/>
        <v>1707.74307</v>
      </c>
      <c r="K11" s="34">
        <f t="shared" si="4"/>
        <v>1707.74307</v>
      </c>
      <c r="L11" s="34">
        <f t="shared" si="4"/>
        <v>1707.74307</v>
      </c>
      <c r="M11" s="34">
        <f t="shared" si="4"/>
        <v>1707.74307</v>
      </c>
      <c r="N11" s="34">
        <f t="shared" si="4"/>
        <v>1707.74307</v>
      </c>
      <c r="O11" s="34">
        <f t="shared" si="4"/>
        <v>1707.74307</v>
      </c>
      <c r="P11" s="34">
        <f t="shared" si="4"/>
        <v>1707.74307</v>
      </c>
      <c r="Q11" s="34">
        <f t="shared" si="4"/>
        <v>1707.74307</v>
      </c>
      <c r="R11" s="34">
        <f t="shared" si="4"/>
        <v>1707.74307</v>
      </c>
      <c r="S11" s="34">
        <f t="shared" si="4"/>
        <v>1707.74307</v>
      </c>
      <c r="T11" s="34">
        <f t="shared" si="4"/>
        <v>1707.74307</v>
      </c>
      <c r="U11" s="34">
        <f t="shared" si="4"/>
        <v>1707.74307</v>
      </c>
      <c r="V11" s="34">
        <f t="shared" si="4"/>
        <v>1707.74307</v>
      </c>
      <c r="W11" s="34">
        <f t="shared" si="4"/>
        <v>1707.74307</v>
      </c>
      <c r="X11" s="34">
        <f t="shared" si="4"/>
        <v>1707.74307</v>
      </c>
      <c r="Y11" s="34">
        <f t="shared" si="4"/>
        <v>1707.74307</v>
      </c>
      <c r="Z11" s="34">
        <f t="shared" si="4"/>
        <v>1707.74307</v>
      </c>
    </row>
    <row r="12" spans="1:28" x14ac:dyDescent="0.25">
      <c r="A12" s="19" t="s">
        <v>20</v>
      </c>
      <c r="B12" s="20">
        <f t="shared" ref="B12:Z12" si="5">B11-B10</f>
        <v>765.74306999999999</v>
      </c>
      <c r="C12" s="20">
        <f t="shared" si="5"/>
        <v>765.74306999999999</v>
      </c>
      <c r="D12" s="20">
        <f t="shared" si="5"/>
        <v>765.74306999999999</v>
      </c>
      <c r="E12" s="20">
        <f t="shared" si="5"/>
        <v>765.74306999999999</v>
      </c>
      <c r="F12" s="20">
        <f t="shared" si="5"/>
        <v>765.74306999999999</v>
      </c>
      <c r="G12" s="20">
        <f t="shared" si="5"/>
        <v>765.74306999999999</v>
      </c>
      <c r="H12" s="20">
        <f t="shared" si="5"/>
        <v>765.74306999999999</v>
      </c>
      <c r="I12" s="20">
        <f t="shared" si="5"/>
        <v>765.74306999999999</v>
      </c>
      <c r="J12" s="20">
        <f t="shared" si="5"/>
        <v>765.74306999999999</v>
      </c>
      <c r="K12" s="20">
        <f t="shared" si="5"/>
        <v>765.74306999999999</v>
      </c>
      <c r="L12" s="20">
        <f t="shared" si="5"/>
        <v>765.74306999999999</v>
      </c>
      <c r="M12" s="20">
        <f t="shared" si="5"/>
        <v>765.74306999999999</v>
      </c>
      <c r="N12" s="20">
        <f t="shared" si="5"/>
        <v>765.74306999999999</v>
      </c>
      <c r="O12" s="20">
        <f t="shared" si="5"/>
        <v>765.74306999999999</v>
      </c>
      <c r="P12" s="20">
        <f t="shared" si="5"/>
        <v>765.74306999999999</v>
      </c>
      <c r="Q12" s="20">
        <f t="shared" si="5"/>
        <v>765.74306999999999</v>
      </c>
      <c r="R12" s="20">
        <f t="shared" si="5"/>
        <v>765.74306999999999</v>
      </c>
      <c r="S12" s="20">
        <f t="shared" si="5"/>
        <v>765.74306999999999</v>
      </c>
      <c r="T12" s="20">
        <f t="shared" si="5"/>
        <v>765.74306999999999</v>
      </c>
      <c r="U12" s="20">
        <f t="shared" si="5"/>
        <v>765.74306999999999</v>
      </c>
      <c r="V12" s="20">
        <f t="shared" si="5"/>
        <v>765.74306999999999</v>
      </c>
      <c r="W12" s="20">
        <f t="shared" si="5"/>
        <v>765.74306999999999</v>
      </c>
      <c r="X12" s="20">
        <f t="shared" si="5"/>
        <v>765.74306999999999</v>
      </c>
      <c r="Y12" s="20">
        <f t="shared" si="5"/>
        <v>765.74306999999999</v>
      </c>
      <c r="Z12" s="20">
        <f t="shared" si="5"/>
        <v>765.74306999999999</v>
      </c>
      <c r="AA12" s="10"/>
      <c r="AB12" s="10"/>
    </row>
    <row r="13" spans="1:28" s="41" customFormat="1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47"/>
      <c r="AB13" s="47"/>
    </row>
    <row r="14" spans="1:28" x14ac:dyDescent="0.25">
      <c r="A14" t="str">
        <f>A3</f>
        <v>Rok (i)</v>
      </c>
      <c r="B14">
        <f t="shared" ref="B14:M14" si="6">B3</f>
        <v>1</v>
      </c>
      <c r="C14">
        <f t="shared" si="6"/>
        <v>2</v>
      </c>
      <c r="D14">
        <f t="shared" si="6"/>
        <v>3</v>
      </c>
      <c r="E14">
        <f t="shared" si="6"/>
        <v>4</v>
      </c>
      <c r="F14">
        <f t="shared" si="6"/>
        <v>5</v>
      </c>
      <c r="G14">
        <f t="shared" si="6"/>
        <v>6</v>
      </c>
      <c r="H14">
        <f t="shared" si="6"/>
        <v>7</v>
      </c>
      <c r="I14">
        <f t="shared" si="6"/>
        <v>8</v>
      </c>
      <c r="J14">
        <f t="shared" si="6"/>
        <v>9</v>
      </c>
      <c r="K14">
        <f t="shared" si="6"/>
        <v>10</v>
      </c>
      <c r="L14">
        <f t="shared" si="6"/>
        <v>11</v>
      </c>
      <c r="M14">
        <f t="shared" si="6"/>
        <v>12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/>
      <c r="AB14" s="10"/>
    </row>
    <row r="15" spans="1:28" x14ac:dyDescent="0.25">
      <c r="A15" s="17" t="s">
        <v>40</v>
      </c>
      <c r="B15" s="18">
        <f t="shared" ref="B15:Z15" si="7">$B$12*B4</f>
        <v>750.72849999999994</v>
      </c>
      <c r="C15" s="18">
        <f t="shared" si="7"/>
        <v>736.00833333333333</v>
      </c>
      <c r="D15" s="18">
        <f t="shared" si="7"/>
        <v>721.57679738562103</v>
      </c>
      <c r="E15" s="18">
        <f t="shared" si="7"/>
        <v>707.42823273100089</v>
      </c>
      <c r="F15" s="18">
        <f t="shared" si="7"/>
        <v>693.55709091274605</v>
      </c>
      <c r="G15" s="18">
        <f t="shared" si="7"/>
        <v>679.95793226739795</v>
      </c>
      <c r="H15" s="18">
        <f t="shared" si="7"/>
        <v>666.62542379156673</v>
      </c>
      <c r="I15" s="18">
        <f t="shared" si="7"/>
        <v>653.55433705055566</v>
      </c>
      <c r="J15" s="18">
        <f t="shared" si="7"/>
        <v>640.73954612799571</v>
      </c>
      <c r="K15" s="18">
        <f t="shared" si="7"/>
        <v>628.17602561568208</v>
      </c>
      <c r="L15" s="18">
        <f t="shared" si="7"/>
        <v>615.85884864282559</v>
      </c>
      <c r="M15" s="18">
        <f t="shared" si="7"/>
        <v>603.78318494394659</v>
      </c>
      <c r="N15" s="18">
        <f t="shared" si="7"/>
        <v>591.94429896465363</v>
      </c>
      <c r="O15" s="18">
        <f t="shared" si="7"/>
        <v>580.33754800456222</v>
      </c>
      <c r="P15" s="18">
        <f t="shared" si="7"/>
        <v>568.95838039662976</v>
      </c>
      <c r="Q15" s="18">
        <f t="shared" si="7"/>
        <v>557.80233372218595</v>
      </c>
      <c r="R15" s="18">
        <f t="shared" si="7"/>
        <v>546.86503306096665</v>
      </c>
      <c r="S15" s="18">
        <f t="shared" si="7"/>
        <v>536.14218927545755</v>
      </c>
      <c r="T15" s="18">
        <f t="shared" si="7"/>
        <v>525.62959732887998</v>
      </c>
      <c r="U15" s="18">
        <f t="shared" si="7"/>
        <v>515.32313463615685</v>
      </c>
      <c r="V15" s="18">
        <f t="shared" si="7"/>
        <v>505.21875944721256</v>
      </c>
      <c r="W15" s="18">
        <f t="shared" si="7"/>
        <v>495.31250926197305</v>
      </c>
      <c r="X15" s="18">
        <f t="shared" si="7"/>
        <v>485.60049927644422</v>
      </c>
      <c r="Y15" s="18">
        <f t="shared" si="7"/>
        <v>476.07892085925903</v>
      </c>
      <c r="Z15" s="18">
        <f t="shared" si="7"/>
        <v>466.74404005809714</v>
      </c>
      <c r="AA15" s="10"/>
      <c r="AB15" s="10"/>
    </row>
    <row r="16" spans="1:28" x14ac:dyDescent="0.25">
      <c r="A16" s="17" t="s">
        <v>41</v>
      </c>
      <c r="B16" s="18">
        <f t="shared" ref="B16:Z16" si="8">$B$12*B5</f>
        <v>736.29141346153835</v>
      </c>
      <c r="C16" s="18">
        <f t="shared" si="8"/>
        <v>707.97251294378691</v>
      </c>
      <c r="D16" s="18">
        <f t="shared" si="8"/>
        <v>680.74280090748744</v>
      </c>
      <c r="E16" s="18">
        <f t="shared" si="8"/>
        <v>654.56038548796857</v>
      </c>
      <c r="F16" s="18">
        <f t="shared" si="8"/>
        <v>629.38498604612357</v>
      </c>
      <c r="G16" s="18">
        <f t="shared" si="8"/>
        <v>605.17787119819582</v>
      </c>
      <c r="H16" s="18">
        <f t="shared" si="8"/>
        <v>581.90179922903451</v>
      </c>
      <c r="I16" s="18">
        <f t="shared" si="8"/>
        <v>559.5209607971484</v>
      </c>
      <c r="J16" s="18">
        <f t="shared" si="8"/>
        <v>538.0009238434119</v>
      </c>
      <c r="K16" s="18">
        <f t="shared" si="8"/>
        <v>517.30858061866525</v>
      </c>
      <c r="L16" s="18">
        <f t="shared" si="8"/>
        <v>497.41209674871664</v>
      </c>
      <c r="M16" s="18">
        <f t="shared" si="8"/>
        <v>478.28086225838126</v>
      </c>
      <c r="N16" s="18">
        <f t="shared" si="8"/>
        <v>459.88544447921277</v>
      </c>
      <c r="O16" s="18">
        <f t="shared" si="8"/>
        <v>442.19754276847385</v>
      </c>
      <c r="P16" s="18">
        <f t="shared" si="8"/>
        <v>425.18994496968634</v>
      </c>
      <c r="Q16" s="18">
        <f t="shared" si="8"/>
        <v>408.83648554777528</v>
      </c>
      <c r="R16" s="18">
        <f t="shared" si="8"/>
        <v>393.11200533439933</v>
      </c>
      <c r="S16" s="18">
        <f t="shared" si="8"/>
        <v>377.99231282153772</v>
      </c>
      <c r="T16" s="18">
        <f t="shared" si="8"/>
        <v>363.45414694378633</v>
      </c>
      <c r="U16" s="18">
        <f t="shared" si="8"/>
        <v>349.47514129210219</v>
      </c>
      <c r="V16" s="18">
        <f t="shared" si="8"/>
        <v>336.03378970394436</v>
      </c>
      <c r="W16" s="18">
        <f t="shared" si="8"/>
        <v>323.10941317686957</v>
      </c>
      <c r="X16" s="18">
        <f t="shared" si="8"/>
        <v>310.68212805468232</v>
      </c>
      <c r="Y16" s="18">
        <f t="shared" si="8"/>
        <v>298.73281543719452</v>
      </c>
      <c r="Z16" s="18">
        <f t="shared" si="8"/>
        <v>287.24309176653315</v>
      </c>
      <c r="AA16" s="10"/>
      <c r="AB16" s="10"/>
    </row>
    <row r="17" spans="1:28" x14ac:dyDescent="0.25">
      <c r="A17" s="17" t="s">
        <v>42</v>
      </c>
      <c r="B17" s="18">
        <f t="shared" ref="B17:Z17" si="9">$B$12*B6</f>
        <v>722.39912264150939</v>
      </c>
      <c r="C17" s="18">
        <f t="shared" si="9"/>
        <v>681.50860626557483</v>
      </c>
      <c r="D17" s="18">
        <f t="shared" si="9"/>
        <v>642.93264742035353</v>
      </c>
      <c r="E17" s="18">
        <f t="shared" si="9"/>
        <v>606.54023341542791</v>
      </c>
      <c r="F17" s="18">
        <f t="shared" si="9"/>
        <v>572.20776737304504</v>
      </c>
      <c r="G17" s="18">
        <f t="shared" si="9"/>
        <v>539.81864846513679</v>
      </c>
      <c r="H17" s="18">
        <f t="shared" si="9"/>
        <v>509.26287591050635</v>
      </c>
      <c r="I17" s="18">
        <f t="shared" si="9"/>
        <v>480.43667538727021</v>
      </c>
      <c r="J17" s="18">
        <f t="shared" si="9"/>
        <v>453.24214659176437</v>
      </c>
      <c r="K17" s="18">
        <f t="shared" si="9"/>
        <v>427.58693074694747</v>
      </c>
      <c r="L17" s="18">
        <f t="shared" si="9"/>
        <v>403.38389693108246</v>
      </c>
      <c r="M17" s="18">
        <f t="shared" si="9"/>
        <v>380.55084616139851</v>
      </c>
      <c r="N17" s="18">
        <f t="shared" si="9"/>
        <v>359.01023222773443</v>
      </c>
      <c r="O17" s="18">
        <f t="shared" si="9"/>
        <v>338.68889832805138</v>
      </c>
      <c r="P17" s="18">
        <f t="shared" si="9"/>
        <v>319.51782861136911</v>
      </c>
      <c r="Q17" s="18">
        <f t="shared" si="9"/>
        <v>301.43191378431061</v>
      </c>
      <c r="R17" s="18">
        <f t="shared" si="9"/>
        <v>284.3697299851986</v>
      </c>
      <c r="S17" s="18">
        <f t="shared" si="9"/>
        <v>268.27333017471568</v>
      </c>
      <c r="T17" s="18">
        <f t="shared" si="9"/>
        <v>253.08804733463739</v>
      </c>
      <c r="U17" s="18">
        <f t="shared" si="9"/>
        <v>238.76230880626173</v>
      </c>
      <c r="V17" s="18">
        <f t="shared" si="9"/>
        <v>225.2474611379827</v>
      </c>
      <c r="W17" s="18">
        <f t="shared" si="9"/>
        <v>212.49760484715347</v>
      </c>
      <c r="X17" s="18">
        <f t="shared" si="9"/>
        <v>200.46943853505044</v>
      </c>
      <c r="Y17" s="18">
        <f t="shared" si="9"/>
        <v>189.12211182551931</v>
      </c>
      <c r="Z17" s="18">
        <f t="shared" si="9"/>
        <v>178.41708662784839</v>
      </c>
      <c r="AA17" s="10"/>
      <c r="AB17" s="10"/>
    </row>
    <row r="19" spans="1:28" x14ac:dyDescent="0.25">
      <c r="A19" s="21" t="s">
        <v>24</v>
      </c>
      <c r="B19" s="21">
        <f t="shared" ref="B19:Z19" si="10">B3</f>
        <v>1</v>
      </c>
      <c r="C19" s="21">
        <f t="shared" si="10"/>
        <v>2</v>
      </c>
      <c r="D19" s="21">
        <f t="shared" si="10"/>
        <v>3</v>
      </c>
      <c r="E19" s="21">
        <f t="shared" si="10"/>
        <v>4</v>
      </c>
      <c r="F19" s="21">
        <f t="shared" si="10"/>
        <v>5</v>
      </c>
      <c r="G19" s="21">
        <f t="shared" si="10"/>
        <v>6</v>
      </c>
      <c r="H19" s="21">
        <f t="shared" si="10"/>
        <v>7</v>
      </c>
      <c r="I19" s="21">
        <f t="shared" si="10"/>
        <v>8</v>
      </c>
      <c r="J19" s="21">
        <f t="shared" si="10"/>
        <v>9</v>
      </c>
      <c r="K19" s="21">
        <f t="shared" si="10"/>
        <v>10</v>
      </c>
      <c r="L19" s="21">
        <f t="shared" si="10"/>
        <v>11</v>
      </c>
      <c r="M19" s="21">
        <f t="shared" si="10"/>
        <v>12</v>
      </c>
      <c r="N19" s="21">
        <f t="shared" si="10"/>
        <v>13</v>
      </c>
      <c r="O19" s="21">
        <f t="shared" si="10"/>
        <v>14</v>
      </c>
      <c r="P19" s="21">
        <f t="shared" si="10"/>
        <v>15</v>
      </c>
      <c r="Q19" s="21">
        <f t="shared" si="10"/>
        <v>16</v>
      </c>
      <c r="R19" s="21">
        <f t="shared" si="10"/>
        <v>17</v>
      </c>
      <c r="S19" s="21">
        <f t="shared" si="10"/>
        <v>18</v>
      </c>
      <c r="T19" s="21">
        <f t="shared" si="10"/>
        <v>19</v>
      </c>
      <c r="U19" s="21">
        <f t="shared" si="10"/>
        <v>20</v>
      </c>
      <c r="V19" s="21">
        <f t="shared" si="10"/>
        <v>21</v>
      </c>
      <c r="W19" s="21">
        <f t="shared" si="10"/>
        <v>22</v>
      </c>
      <c r="X19" s="21">
        <f t="shared" si="10"/>
        <v>23</v>
      </c>
      <c r="Y19" s="21">
        <f t="shared" si="10"/>
        <v>24</v>
      </c>
      <c r="Z19" s="21">
        <f t="shared" si="10"/>
        <v>25</v>
      </c>
    </row>
    <row r="20" spans="1:28" x14ac:dyDescent="0.25">
      <c r="A20" s="21" t="s">
        <v>37</v>
      </c>
      <c r="B20" s="22">
        <f>-B9+B15</f>
        <v>-11880.271500000001</v>
      </c>
      <c r="C20" s="22">
        <f>B20+C15</f>
        <v>-11144.263166666668</v>
      </c>
      <c r="D20" s="22">
        <f t="shared" ref="D20:Z20" si="11">C20+D15</f>
        <v>-10422.686369281046</v>
      </c>
      <c r="E20" s="22">
        <f t="shared" si="11"/>
        <v>-9715.2581365500446</v>
      </c>
      <c r="F20" s="22">
        <f t="shared" si="11"/>
        <v>-9021.7010456372991</v>
      </c>
      <c r="G20" s="22">
        <f t="shared" si="11"/>
        <v>-8341.743113369901</v>
      </c>
      <c r="H20" s="22">
        <f t="shared" si="11"/>
        <v>-7675.1176895783346</v>
      </c>
      <c r="I20" s="22">
        <f t="shared" si="11"/>
        <v>-7021.563352527779</v>
      </c>
      <c r="J20" s="22">
        <f t="shared" si="11"/>
        <v>-6380.8238063997833</v>
      </c>
      <c r="K20" s="22">
        <f t="shared" si="11"/>
        <v>-5752.6477807841011</v>
      </c>
      <c r="L20" s="22">
        <f>K20+L15-$L$9</f>
        <v>-10136.788932141277</v>
      </c>
      <c r="M20" s="22">
        <f t="shared" si="11"/>
        <v>-9533.0057471973305</v>
      </c>
      <c r="N20" s="22">
        <f t="shared" si="11"/>
        <v>-8941.0614482326764</v>
      </c>
      <c r="O20" s="22">
        <f t="shared" si="11"/>
        <v>-8360.7239002281149</v>
      </c>
      <c r="P20" s="22">
        <f t="shared" si="11"/>
        <v>-7791.7655198314851</v>
      </c>
      <c r="Q20" s="22">
        <f t="shared" si="11"/>
        <v>-7233.9631861092994</v>
      </c>
      <c r="R20" s="22">
        <f t="shared" si="11"/>
        <v>-6687.0981530483332</v>
      </c>
      <c r="S20" s="22">
        <f t="shared" si="11"/>
        <v>-6150.9559637728753</v>
      </c>
      <c r="T20" s="22">
        <f t="shared" si="11"/>
        <v>-5625.3263664439955</v>
      </c>
      <c r="U20" s="22">
        <f t="shared" si="11"/>
        <v>-5110.0032318078383</v>
      </c>
      <c r="V20" s="22">
        <f>U20+V15-$V$9</f>
        <v>-9604.7844723606249</v>
      </c>
      <c r="W20" s="22">
        <f t="shared" si="11"/>
        <v>-9109.471963098651</v>
      </c>
      <c r="X20" s="22">
        <f t="shared" si="11"/>
        <v>-8623.8714638222064</v>
      </c>
      <c r="Y20" s="22">
        <f t="shared" si="11"/>
        <v>-8147.7925429629477</v>
      </c>
      <c r="Z20" s="22">
        <f t="shared" si="11"/>
        <v>-7681.0485029048505</v>
      </c>
    </row>
    <row r="21" spans="1:28" x14ac:dyDescent="0.25">
      <c r="A21" s="21" t="s">
        <v>38</v>
      </c>
      <c r="B21" s="22">
        <f>-$B$9+B16</f>
        <v>-11894.708586538462</v>
      </c>
      <c r="C21" s="22">
        <f>B21+C16</f>
        <v>-11186.736073594675</v>
      </c>
      <c r="D21" s="22">
        <f t="shared" ref="D21:Z21" si="12">C21+D16</f>
        <v>-10505.993272687188</v>
      </c>
      <c r="E21" s="22">
        <f t="shared" si="12"/>
        <v>-9851.4328871992202</v>
      </c>
      <c r="F21" s="22">
        <f t="shared" si="12"/>
        <v>-9222.047901153097</v>
      </c>
      <c r="G21" s="22">
        <f t="shared" si="12"/>
        <v>-8616.8700299549018</v>
      </c>
      <c r="H21" s="22">
        <f t="shared" si="12"/>
        <v>-8034.9682307258672</v>
      </c>
      <c r="I21" s="22">
        <f t="shared" si="12"/>
        <v>-7475.4472699287189</v>
      </c>
      <c r="J21" s="22">
        <f t="shared" si="12"/>
        <v>-6937.4463460853067</v>
      </c>
      <c r="K21" s="22">
        <f t="shared" si="12"/>
        <v>-6420.1377654666412</v>
      </c>
      <c r="L21" s="22">
        <f t="shared" ref="L21:L22" si="13">K21+L16-$L$9</f>
        <v>-10922.725668717925</v>
      </c>
      <c r="M21" s="22">
        <f t="shared" si="12"/>
        <v>-10444.444806459544</v>
      </c>
      <c r="N21" s="22">
        <f t="shared" si="12"/>
        <v>-9984.5593619803312</v>
      </c>
      <c r="O21" s="22">
        <f t="shared" si="12"/>
        <v>-9542.3618192118574</v>
      </c>
      <c r="P21" s="22">
        <f t="shared" si="12"/>
        <v>-9117.1718742421708</v>
      </c>
      <c r="Q21" s="22">
        <f t="shared" si="12"/>
        <v>-8708.3353886943951</v>
      </c>
      <c r="R21" s="22">
        <f t="shared" si="12"/>
        <v>-8315.2233833599967</v>
      </c>
      <c r="S21" s="22">
        <f t="shared" si="12"/>
        <v>-7937.2310705384589</v>
      </c>
      <c r="T21" s="22">
        <f t="shared" si="12"/>
        <v>-7573.7769235946726</v>
      </c>
      <c r="U21" s="22">
        <f t="shared" si="12"/>
        <v>-7224.3017823025702</v>
      </c>
      <c r="V21" s="22">
        <f t="shared" ref="V21:V22" si="14">U21+V16-$V$9</f>
        <v>-11888.267992598627</v>
      </c>
      <c r="W21" s="22">
        <f t="shared" si="12"/>
        <v>-11565.158579421757</v>
      </c>
      <c r="X21" s="22">
        <f t="shared" si="12"/>
        <v>-11254.476451367074</v>
      </c>
      <c r="Y21" s="22">
        <f t="shared" si="12"/>
        <v>-10955.743635929879</v>
      </c>
      <c r="Z21" s="22">
        <f t="shared" si="12"/>
        <v>-10668.500544163346</v>
      </c>
    </row>
    <row r="22" spans="1:28" x14ac:dyDescent="0.25">
      <c r="A22" s="21" t="s">
        <v>39</v>
      </c>
      <c r="B22" s="22">
        <f>-$B$9+B17</f>
        <v>-11908.600877358491</v>
      </c>
      <c r="C22" s="22">
        <f>B22+C17</f>
        <v>-11227.092271092915</v>
      </c>
      <c r="D22" s="22">
        <f t="shared" ref="D22:Z22" si="15">C22+D17</f>
        <v>-10584.159623672562</v>
      </c>
      <c r="E22" s="22">
        <f t="shared" si="15"/>
        <v>-9977.619390257134</v>
      </c>
      <c r="F22" s="22">
        <f t="shared" si="15"/>
        <v>-9405.4116228840885</v>
      </c>
      <c r="G22" s="22">
        <f t="shared" si="15"/>
        <v>-8865.5929744189525</v>
      </c>
      <c r="H22" s="22">
        <f t="shared" si="15"/>
        <v>-8356.3300985084461</v>
      </c>
      <c r="I22" s="22">
        <f t="shared" si="15"/>
        <v>-7875.8934231211761</v>
      </c>
      <c r="J22" s="22">
        <f t="shared" si="15"/>
        <v>-7422.6512765294119</v>
      </c>
      <c r="K22" s="22">
        <f t="shared" si="15"/>
        <v>-6995.0643457824644</v>
      </c>
      <c r="L22" s="22">
        <f t="shared" si="13"/>
        <v>-11591.680448851381</v>
      </c>
      <c r="M22" s="22">
        <f t="shared" si="15"/>
        <v>-11211.129602689982</v>
      </c>
      <c r="N22" s="22">
        <f t="shared" si="15"/>
        <v>-10852.119370462247</v>
      </c>
      <c r="O22" s="22">
        <f t="shared" si="15"/>
        <v>-10513.430472134196</v>
      </c>
      <c r="P22" s="22">
        <f t="shared" si="15"/>
        <v>-10193.912643522826</v>
      </c>
      <c r="Q22" s="22">
        <f t="shared" si="15"/>
        <v>-9892.4807297385159</v>
      </c>
      <c r="R22" s="22">
        <f t="shared" si="15"/>
        <v>-9608.1109997533167</v>
      </c>
      <c r="S22" s="22">
        <f t="shared" si="15"/>
        <v>-9339.837669578601</v>
      </c>
      <c r="T22" s="22">
        <f t="shared" si="15"/>
        <v>-9086.749622243964</v>
      </c>
      <c r="U22" s="22">
        <f t="shared" si="15"/>
        <v>-8847.9873134377031</v>
      </c>
      <c r="V22" s="22">
        <f t="shared" si="14"/>
        <v>-13622.739852299721</v>
      </c>
      <c r="W22" s="22">
        <f t="shared" si="15"/>
        <v>-13410.242247452568</v>
      </c>
      <c r="X22" s="22">
        <f t="shared" si="15"/>
        <v>-13209.772808917518</v>
      </c>
      <c r="Y22" s="22">
        <f t="shared" si="15"/>
        <v>-13020.650697091998</v>
      </c>
      <c r="Z22" s="22">
        <f t="shared" si="15"/>
        <v>-12842.233610464149</v>
      </c>
    </row>
    <row r="24" spans="1:28" x14ac:dyDescent="0.25">
      <c r="A24" s="23" t="s">
        <v>35</v>
      </c>
      <c r="B24" s="23"/>
      <c r="C24" s="23"/>
      <c r="D24" s="23"/>
      <c r="E24" s="2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8" x14ac:dyDescent="0.25">
      <c r="A25" s="24" t="s">
        <v>30</v>
      </c>
      <c r="B25" s="24" t="s">
        <v>29</v>
      </c>
      <c r="C25" s="24" t="s">
        <v>32</v>
      </c>
      <c r="D25" s="24" t="s">
        <v>33</v>
      </c>
      <c r="E25" s="24" t="s">
        <v>34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8" x14ac:dyDescent="0.25">
      <c r="A26" s="24" t="s">
        <v>31</v>
      </c>
      <c r="B26" s="24">
        <v>642</v>
      </c>
      <c r="C26" s="24">
        <v>250</v>
      </c>
      <c r="D26" s="24">
        <v>50</v>
      </c>
      <c r="E26" s="38">
        <f>SUM(B26:D26)</f>
        <v>942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8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1:28" x14ac:dyDescent="0.25">
      <c r="A28" s="23" t="s">
        <v>43</v>
      </c>
      <c r="D28" s="48" t="s">
        <v>8</v>
      </c>
      <c r="E28" s="4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/>
    </row>
    <row r="29" spans="1:28" ht="30" x14ac:dyDescent="0.25">
      <c r="A29" s="25" t="s">
        <v>3</v>
      </c>
      <c r="B29" s="25" t="s">
        <v>6</v>
      </c>
      <c r="C29" s="26" t="s">
        <v>7</v>
      </c>
      <c r="D29" s="26" t="s">
        <v>4</v>
      </c>
      <c r="E29" s="26" t="s">
        <v>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5"/>
    </row>
    <row r="30" spans="1:28" x14ac:dyDescent="0.25">
      <c r="A30" s="27" t="s">
        <v>9</v>
      </c>
      <c r="B30" s="28">
        <v>3000</v>
      </c>
      <c r="C30" s="27">
        <v>0.24299999999999999</v>
      </c>
      <c r="D30" s="29">
        <f>(B30*C30)*1.23</f>
        <v>896.67</v>
      </c>
      <c r="E30" s="27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8" x14ac:dyDescent="0.25">
      <c r="A31" s="27" t="s">
        <v>16</v>
      </c>
      <c r="B31" s="28">
        <f>B30</f>
        <v>3000</v>
      </c>
      <c r="C31" s="27">
        <v>1.8029999999999999E-3</v>
      </c>
      <c r="D31" s="29">
        <f>(B31*C31)*1.23</f>
        <v>6.6530699999999996</v>
      </c>
      <c r="E31" s="27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/>
    </row>
    <row r="32" spans="1:28" x14ac:dyDescent="0.25">
      <c r="A32" s="27" t="s">
        <v>15</v>
      </c>
      <c r="B32" s="28">
        <v>12</v>
      </c>
      <c r="C32" s="27">
        <v>0.33</v>
      </c>
      <c r="D32" s="29">
        <f>(B32*C32)*1.23</f>
        <v>4.8708</v>
      </c>
      <c r="E32" s="29">
        <f>D32</f>
        <v>4.8708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5"/>
    </row>
    <row r="33" spans="1:27" x14ac:dyDescent="0.25">
      <c r="A33" s="27" t="s">
        <v>14</v>
      </c>
      <c r="B33" s="28">
        <f>B$30</f>
        <v>3000</v>
      </c>
      <c r="C33" s="27">
        <v>0</v>
      </c>
      <c r="D33" s="27">
        <v>0</v>
      </c>
      <c r="E33" s="27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</row>
    <row r="34" spans="1:27" x14ac:dyDescent="0.25">
      <c r="A34" s="27" t="s">
        <v>13</v>
      </c>
      <c r="B34" s="28">
        <f t="shared" ref="B34:B35" si="16">B$30</f>
        <v>3000</v>
      </c>
      <c r="C34" s="27">
        <v>1.2999999999999999E-2</v>
      </c>
      <c r="D34" s="29">
        <f>(B34*C34)*1.23</f>
        <v>47.97</v>
      </c>
      <c r="E34" s="27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5"/>
    </row>
    <row r="35" spans="1:27" x14ac:dyDescent="0.25">
      <c r="A35" s="27" t="s">
        <v>12</v>
      </c>
      <c r="B35" s="28">
        <f t="shared" si="16"/>
        <v>3000</v>
      </c>
      <c r="C35" s="27">
        <v>0.20499999999999999</v>
      </c>
      <c r="D35" s="29">
        <f>(B35*C35)*1.23</f>
        <v>756.45</v>
      </c>
      <c r="E35" s="27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5"/>
    </row>
    <row r="36" spans="1:27" x14ac:dyDescent="0.25">
      <c r="A36" s="27" t="s">
        <v>11</v>
      </c>
      <c r="B36" s="27">
        <v>12</v>
      </c>
      <c r="C36" s="27">
        <v>5.8</v>
      </c>
      <c r="D36" s="29">
        <f>(B36*C36)*1.23</f>
        <v>85.60799999999999</v>
      </c>
      <c r="E36" s="29">
        <f>D36</f>
        <v>85.60799999999999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</row>
    <row r="37" spans="1:27" x14ac:dyDescent="0.25">
      <c r="A37" s="27" t="s">
        <v>17</v>
      </c>
      <c r="B37" s="27">
        <v>12</v>
      </c>
      <c r="C37" s="27">
        <v>0.75</v>
      </c>
      <c r="D37" s="29">
        <f>(B37*C37)*1.23</f>
        <v>11.07</v>
      </c>
      <c r="E37" s="29">
        <f>D37</f>
        <v>11.07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"/>
    </row>
    <row r="38" spans="1:27" x14ac:dyDescent="0.25">
      <c r="A38" s="27" t="s">
        <v>10</v>
      </c>
      <c r="B38" s="28">
        <f>B30</f>
        <v>3000</v>
      </c>
      <c r="C38" s="27">
        <v>5.0000000000000001E-3</v>
      </c>
      <c r="D38" s="29">
        <f>(B38*C38)*1.23</f>
        <v>18.45</v>
      </c>
      <c r="E38" s="29">
        <f>D38</f>
        <v>18.45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</row>
    <row r="39" spans="1:27" x14ac:dyDescent="0.25">
      <c r="A39" s="49" t="s">
        <v>18</v>
      </c>
      <c r="B39" s="50"/>
      <c r="C39" s="27"/>
      <c r="D39" s="30">
        <f>SUM(D30:D38)</f>
        <v>1827.7418700000001</v>
      </c>
      <c r="E39" s="30">
        <f>SUM(E30:E38)</f>
        <v>119.9988</v>
      </c>
      <c r="F39" s="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</row>
    <row r="40" spans="1:27" x14ac:dyDescent="0.25">
      <c r="A40" s="31"/>
      <c r="B40" s="31" t="s">
        <v>19</v>
      </c>
      <c r="C40" s="31"/>
      <c r="D40" s="32">
        <f>D39-E39</f>
        <v>1707.74307</v>
      </c>
      <c r="E40" s="33"/>
    </row>
    <row r="41" spans="1:27" s="41" customFormat="1" x14ac:dyDescent="0.25">
      <c r="A41" s="12"/>
      <c r="B41" s="12"/>
      <c r="C41" s="12"/>
      <c r="D41" s="39"/>
      <c r="E41" s="40"/>
    </row>
    <row r="42" spans="1:27" x14ac:dyDescent="0.25">
      <c r="A42" s="9"/>
      <c r="B42" s="52" t="s">
        <v>47</v>
      </c>
      <c r="C42" s="52"/>
      <c r="D42" s="52"/>
      <c r="E42" s="8"/>
    </row>
    <row r="43" spans="1:27" x14ac:dyDescent="0.25">
      <c r="A43" s="9" t="s">
        <v>48</v>
      </c>
      <c r="B43" s="42" t="s">
        <v>44</v>
      </c>
      <c r="C43" s="43" t="s">
        <v>45</v>
      </c>
      <c r="D43" s="44" t="s">
        <v>46</v>
      </c>
      <c r="E43" s="8"/>
    </row>
    <row r="44" spans="1:27" x14ac:dyDescent="0.25">
      <c r="A44" s="45" t="s">
        <v>49</v>
      </c>
      <c r="B44" s="6" t="s">
        <v>53</v>
      </c>
      <c r="C44" s="6" t="s">
        <v>53</v>
      </c>
      <c r="D44" s="6" t="s">
        <v>53</v>
      </c>
    </row>
    <row r="45" spans="1:27" x14ac:dyDescent="0.25">
      <c r="A45" s="45" t="s">
        <v>50</v>
      </c>
      <c r="B45" s="6" t="s">
        <v>53</v>
      </c>
      <c r="C45" s="6" t="s">
        <v>53</v>
      </c>
      <c r="D45" s="6" t="s">
        <v>53</v>
      </c>
    </row>
    <row r="46" spans="1:27" x14ac:dyDescent="0.25">
      <c r="A46" s="46" t="s">
        <v>51</v>
      </c>
      <c r="B46" s="6" t="s">
        <v>54</v>
      </c>
      <c r="C46" s="6" t="s">
        <v>53</v>
      </c>
      <c r="D46" s="6" t="s">
        <v>53</v>
      </c>
    </row>
    <row r="47" spans="1:27" x14ac:dyDescent="0.25">
      <c r="A47" s="46" t="s">
        <v>52</v>
      </c>
      <c r="B47" s="6" t="s">
        <v>55</v>
      </c>
      <c r="C47" s="6" t="s">
        <v>55</v>
      </c>
      <c r="D47" s="6" t="s">
        <v>56</v>
      </c>
    </row>
  </sheetData>
  <mergeCells count="4">
    <mergeCell ref="D28:E28"/>
    <mergeCell ref="A39:B39"/>
    <mergeCell ref="A8:A9"/>
    <mergeCell ref="B42:D4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Data</vt:lpstr>
      <vt:lpstr>NPV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2020-04-27T15:17:50Z</dcterms:created>
  <dcterms:modified xsi:type="dcterms:W3CDTF">2020-05-17T16:02:29Z</dcterms:modified>
</cp:coreProperties>
</file>